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506" windowWidth="17055" windowHeight="10830" activeTab="2"/>
  </bookViews>
  <sheets>
    <sheet name="Template" sheetId="1" r:id="rId1"/>
    <sheet name="Instructions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<sst xmlns="http://schemas.openxmlformats.org/spreadsheetml/2006/main" count="77" uniqueCount="75">
  <si>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Mean</t>
  </si>
  <si>
    <t>UCL3</t>
  </si>
  <si>
    <t>UCL2</t>
  </si>
  <si>
    <t>UCL1</t>
  </si>
  <si>
    <t>LCL1</t>
  </si>
  <si>
    <t>LCL2</t>
  </si>
  <si>
    <t>LCL3</t>
  </si>
  <si>
    <t>x-bar</t>
  </si>
  <si>
    <t>name</t>
  </si>
  <si>
    <t>R</t>
  </si>
  <si>
    <t>R-bar</t>
  </si>
  <si>
    <t>Test 2L</t>
  </si>
  <si>
    <t>Test 2H</t>
  </si>
  <si>
    <t>Test 5L</t>
  </si>
  <si>
    <t>Test 5H</t>
  </si>
  <si>
    <t>Test 6L</t>
  </si>
  <si>
    <t>Test 6H</t>
  </si>
  <si>
    <t>StdDev</t>
  </si>
  <si>
    <t>AdjStdDev</t>
  </si>
  <si>
    <t>Patient Name / Seizures per period</t>
  </si>
  <si>
    <t>Test 3L</t>
  </si>
  <si>
    <t>Test 3H</t>
  </si>
  <si>
    <t/>
  </si>
  <si>
    <t>Day/Week / Month 1</t>
  </si>
  <si>
    <t>Day/Week / Month 2</t>
  </si>
  <si>
    <t>Day/Week / Month 3</t>
  </si>
  <si>
    <t>Day/Week / Month 4</t>
  </si>
  <si>
    <t>Day/Week / Month 5</t>
  </si>
  <si>
    <t>Day/Week / Month 6</t>
  </si>
  <si>
    <t>Day/Week / Month 7</t>
  </si>
  <si>
    <t>Day/Week / Month 8</t>
  </si>
  <si>
    <t>Day/Week / Month 9</t>
  </si>
  <si>
    <t>Day/Week / Month 10</t>
  </si>
  <si>
    <t>Day/Week / Month 11</t>
  </si>
  <si>
    <t>Day/Week / Month 12</t>
  </si>
  <si>
    <t>Day/Week / Month 13</t>
  </si>
  <si>
    <t>Day/Week / Month 14</t>
  </si>
  <si>
    <t>Day/Week / Month 15</t>
  </si>
  <si>
    <t>Day/Week / Month 16</t>
  </si>
  <si>
    <t>Day/Week / Month 17</t>
  </si>
  <si>
    <t>Day/Week / Month 18</t>
  </si>
  <si>
    <t>Day/Week / Month 19</t>
  </si>
  <si>
    <t>Day/Week / Month 20</t>
  </si>
  <si>
    <t>Day/Week / Month 21</t>
  </si>
  <si>
    <t>Day/Week / Month 22</t>
  </si>
  <si>
    <t>Day/Week / Month 23</t>
  </si>
  <si>
    <t>Day/Week / Month 24</t>
  </si>
  <si>
    <t>Day/Week / Month 25</t>
  </si>
  <si>
    <t>Day/Week / Month 26</t>
  </si>
  <si>
    <t>Day/Week / Month 27</t>
  </si>
  <si>
    <t>Day/Week / Month 28</t>
  </si>
  <si>
    <t>Day/Week / Month 29</t>
  </si>
  <si>
    <t>Day/Week / Month 30</t>
  </si>
  <si>
    <t>Day/Week / Month 31</t>
  </si>
  <si>
    <t>Day/Week / Month 32</t>
  </si>
  <si>
    <t>Day/Week / Month 33</t>
  </si>
  <si>
    <t>Day/Week / Month 34</t>
  </si>
  <si>
    <t>Day/Week / Month 35</t>
  </si>
  <si>
    <t>Day/Week / Month 36</t>
  </si>
  <si>
    <t>Day/Week / Month 37</t>
  </si>
  <si>
    <t>Day/Week / Month 38</t>
  </si>
  <si>
    <t>Day/Week / Month 39</t>
  </si>
  <si>
    <t>Day/Week / Month 40</t>
  </si>
  <si>
    <t>Day/Week / Month 41</t>
  </si>
  <si>
    <t>Day/Week / Month 42</t>
  </si>
  <si>
    <t>Day/Week / Month 43</t>
  </si>
  <si>
    <t>Day/Week / Month 44</t>
  </si>
  <si>
    <t>Day/Week / Month 45</t>
  </si>
  <si>
    <t>Day/Week / Month 46</t>
  </si>
  <si>
    <t>Day/Week / Month 47</t>
  </si>
  <si>
    <t>Day/Week / Month 48</t>
  </si>
  <si>
    <t>Day/Week / Month 49</t>
  </si>
  <si>
    <t>Day/Week / Month 50</t>
  </si>
  <si>
    <t>Day/Week / Month 51</t>
  </si>
  <si>
    <t>Day/Week / Month 52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</si>
</sst>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sz val="10"/>
      <color indexed="9"/>
      <name val="MS Sans Serif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Times New Roman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1" applyNumberFormat="0" applyAlignment="0" applyProtection="0"/>
    <xf numFmtId="0" fontId="14" fillId="1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5" applyNumberFormat="0" applyFill="0" applyAlignment="0" applyProtection="0"/>
    <xf numFmtId="0" fontId="22" fillId="7" borderId="0" applyNumberFormat="0" applyBorder="0" applyAlignment="0" applyProtection="0"/>
    <xf numFmtId="0" fontId="0" fillId="4" borderId="6" applyNumberFormat="0" applyFont="0" applyAlignment="0" applyProtection="0"/>
    <xf numFmtId="0" fontId="23" fillId="2" borderId="7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Title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8525"/>
          <c:w val="0.821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Template!$A$1</c:f>
              <c:strCache>
                <c:ptCount val="1"/>
                <c:pt idx="0">
                  <c:v>name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333333"/>
                </a:solidFill>
              </a:ln>
            </c:spPr>
          </c:marker>
          <c:val>
            <c:numRef>
              <c:f>Template!$A$2:$A$10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Template!$D$1</c:f>
              <c:strCache>
                <c:ptCount val="1"/>
                <c:pt idx="0">
                  <c:v>UCL2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Template!$D$2:$D$10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Template!$E$1</c:f>
              <c:strCache>
                <c:ptCount val="1"/>
                <c:pt idx="0">
                  <c:v>UCL1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Template!$E$2:$E$10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Template!$F$1</c:f>
              <c:strCache>
                <c:ptCount val="1"/>
                <c:pt idx="0">
                  <c:v>x-bar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Template!$F$2:$F$10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Template!$G$1</c:f>
              <c:strCache>
                <c:ptCount val="1"/>
                <c:pt idx="0">
                  <c:v>LCL1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Template!$G$2:$G$10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Template!$H$1</c:f>
              <c:strCache>
                <c:ptCount val="1"/>
                <c:pt idx="0">
                  <c:v>LCL2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Template!$H$2:$H$10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Template!$I$1</c:f>
              <c:strCache>
                <c:ptCount val="1"/>
                <c:pt idx="0">
                  <c:v>LCL3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Template!$I$2:$I$10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Template!$J$1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Template!$J$2:$J$10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Template!$K$1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Template!$K$2:$K$10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8"/>
          <c:order val="10"/>
          <c:tx>
            <c:strRef>
              <c:f>Template!$M$1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Template!$M$2:$M$10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Template!$O$1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Template!$O$2:$O$10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Template!$Q$1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Template!$Q$2:$Q$10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Template!$S$1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Template!$S$2:$S$10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9"/>
          <c:order val="14"/>
          <c:tx>
            <c:strRef>
              <c:f>Template!$U$1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Template!$U$2:$U$10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3"/>
          <c:order val="15"/>
          <c:tx>
            <c:strRef>
              <c:f>Template!$W$1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Template!$W$2:$W$10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0"/>
          <c:order val="16"/>
          <c:tx>
            <c:strRef>
              <c:f>Template!$Y$1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Template!$Y$2:$Y$10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Template!$AA$1</c:f>
              <c:strCache>
                <c:ptCount val="1"/>
                <c:pt idx="0">
                  <c:v>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Template!$AA$2:$AA$10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0179690"/>
        <c:axId val="24508347"/>
      </c:lineChart>
      <c:lineChart>
        <c:grouping val="standard"/>
        <c:varyColors val="0"/>
        <c:ser>
          <c:idx val="1"/>
          <c:order val="1"/>
          <c:tx>
            <c:strRef>
              <c:f>Template!$C$1</c:f>
              <c:strCache>
                <c:ptCount val="1"/>
                <c:pt idx="0">
                  <c:v>UCL3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Template!$C$2:$C$10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9248532"/>
        <c:axId val="39019061"/>
      </c:lineChart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Mean</a:t>
                </a:r>
              </a:p>
            </c:rich>
          </c:tx>
          <c:layout>
            <c:manualLayout>
              <c:xMode val="factor"/>
              <c:yMode val="factor"/>
              <c:x val="0.137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508347"/>
        <c:crosses val="autoZero"/>
        <c:auto val="1"/>
        <c:lblOffset val="100"/>
        <c:tickLblSkip val="5"/>
        <c:tickMarkSkip val="5"/>
        <c:noMultiLvlLbl val="0"/>
      </c:catAx>
      <c:valAx>
        <c:axId val="245083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Individual Values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9690"/>
        <c:crossesAt val="1"/>
        <c:crossBetween val="midCat"/>
        <c:dispUnits/>
      </c:valAx>
      <c:catAx>
        <c:axId val="1924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UCL</a:t>
                </a:r>
              </a:p>
            </c:rich>
          </c:tx>
          <c:layout>
            <c:manualLayout>
              <c:xMode val="factor"/>
              <c:yMode val="factor"/>
              <c:x val="0.012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9019061"/>
        <c:crosses val="max"/>
        <c:auto val="1"/>
        <c:lblOffset val="100"/>
        <c:tickLblSkip val="1"/>
        <c:noMultiLvlLbl val="0"/>
      </c:catAx>
      <c:valAx>
        <c:axId val="39019061"/>
        <c:scaling>
          <c:orientation val="minMax"/>
          <c:max val="4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LCL</a:t>
                </a:r>
              </a:p>
            </c:rich>
          </c:tx>
          <c:layout>
            <c:manualLayout>
              <c:xMode val="factor"/>
              <c:yMode val="factor"/>
              <c:x val="-0.0005"/>
              <c:y val="-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248532"/>
        <c:crosses val="max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0</xdr:row>
      <xdr:rowOff>19050</xdr:rowOff>
    </xdr:from>
    <xdr:to>
      <xdr:col>39</xdr:col>
      <xdr:colOff>95250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876300" y="19050"/>
        <a:ext cx="73914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2</xdr:row>
      <xdr:rowOff>133350</xdr:rowOff>
    </xdr:from>
    <xdr:to>
      <xdr:col>8</xdr:col>
      <xdr:colOff>209550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" y="457200"/>
          <a:ext cx="36195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more detailed guidelines please go to the Word document accompanying this package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emplate"/>
  <dimension ref="A1:AG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7" width="0.13671875" style="0" customWidth="1"/>
  </cols>
  <sheetData>
    <row r="1" spans="1:33" ht="12.75">
      <c r="A1" t="s">
        <v>8</v>
      </c>
      <c r="B1" t="s">
        <v>9</v>
      </c>
      <c r="C1" t="s">
        <v>1</v>
      </c>
      <c r="D1" t="s">
        <v>2</v>
      </c>
      <c r="E1" t="s">
        <v>3</v>
      </c>
      <c r="F1" t="s">
        <v>7</v>
      </c>
      <c r="G1" t="s">
        <v>4</v>
      </c>
      <c r="H1" t="s">
        <v>5</v>
      </c>
      <c r="I1" t="s">
        <v>6</v>
      </c>
      <c r="J1">
        <v>1</v>
      </c>
      <c r="K1">
        <v>1</v>
      </c>
      <c r="L1" t="s">
        <v>11</v>
      </c>
      <c r="M1">
        <v>2</v>
      </c>
      <c r="N1" t="s">
        <v>12</v>
      </c>
      <c r="O1">
        <v>2</v>
      </c>
      <c r="P1" t="s">
        <v>20</v>
      </c>
      <c r="Q1">
        <v>3</v>
      </c>
      <c r="R1" t="s">
        <v>21</v>
      </c>
      <c r="S1">
        <v>3</v>
      </c>
      <c r="T1" t="s">
        <v>13</v>
      </c>
      <c r="U1">
        <v>5</v>
      </c>
      <c r="V1" t="s">
        <v>14</v>
      </c>
      <c r="W1">
        <v>5</v>
      </c>
      <c r="X1" t="s">
        <v>15</v>
      </c>
      <c r="Y1">
        <v>6</v>
      </c>
      <c r="Z1" t="s">
        <v>16</v>
      </c>
      <c r="AA1">
        <v>6</v>
      </c>
      <c r="AB1" s="8"/>
      <c r="AC1" s="8" t="s">
        <v>0</v>
      </c>
      <c r="AD1" s="8" t="s">
        <v>17</v>
      </c>
      <c r="AE1" s="8" t="s">
        <v>10</v>
      </c>
      <c r="AF1" s="8" t="s">
        <v>18</v>
      </c>
      <c r="AG1" s="6" t="s">
        <v>22</v>
      </c>
    </row>
    <row r="2" spans="1:33" ht="12.75">
      <c r="A2">
        <v>1</v>
      </c>
      <c r="C2" s="1">
        <f>$AC$2+3*$AD$4</f>
        <v>4.328014184397164</v>
      </c>
      <c r="D2" s="1">
        <f>$AC$2+2*$AD$4</f>
        <v>3.663120567375887</v>
      </c>
      <c r="E2" s="1">
        <f>$AC$2+1*$AD$4</f>
        <v>2.99822695035461</v>
      </c>
      <c r="F2" s="1">
        <f aca="true" t="shared" si="0" ref="F2:F10">$AC$2</f>
        <v>2.3333333333333335</v>
      </c>
      <c r="G2" s="1">
        <f>$AC$2-1*$AD$4</f>
        <v>1.6684397163120568</v>
      </c>
      <c r="H2" s="1">
        <f>$AC$2-2*$AD$4</f>
        <v>1.00354609929078</v>
      </c>
      <c r="I2" s="1">
        <f>$AC$2-3*$AD$4</f>
        <v>0.3386524822695034</v>
      </c>
      <c r="J2">
        <v>0</v>
      </c>
      <c r="K2">
        <v>3</v>
      </c>
      <c r="M2">
        <v>0</v>
      </c>
      <c r="O2">
        <v>0</v>
      </c>
      <c r="Q2">
        <v>0</v>
      </c>
      <c r="S2">
        <v>0</v>
      </c>
      <c r="U2">
        <v>0</v>
      </c>
      <c r="W2">
        <v>0</v>
      </c>
      <c r="Y2">
        <v>0</v>
      </c>
      <c r="AA2">
        <v>0</v>
      </c>
      <c r="AB2" s="9"/>
      <c r="AC2" s="10">
        <f>AVERAGE($A$2:$A$10)</f>
        <v>2.3333333333333335</v>
      </c>
      <c r="AD2" s="10">
        <f>STDEV($A$2:$A$10)</f>
        <v>1.224744871391589</v>
      </c>
      <c r="AE2" s="9">
        <f>AVERAGE($B3:$B49)</f>
        <v>0.75</v>
      </c>
      <c r="AF2" s="10">
        <f>$AE$2/1.128</f>
        <v>0.6648936170212767</v>
      </c>
      <c r="AG2" s="10"/>
    </row>
    <row r="3" spans="1:33" ht="12.75">
      <c r="A3">
        <v>2</v>
      </c>
      <c r="B3">
        <f>ABS(A2-A3)</f>
        <v>1</v>
      </c>
      <c r="C3" s="1">
        <f aca="true" t="shared" si="1" ref="C3:C10">$AC$2+3*$AD$4</f>
        <v>4.328014184397164</v>
      </c>
      <c r="D3" s="1">
        <f aca="true" t="shared" si="2" ref="D3:D10">$AC$2+2*$AD$4</f>
        <v>3.663120567375887</v>
      </c>
      <c r="E3" s="1">
        <f aca="true" t="shared" si="3" ref="E3:E10">$AC$2+1*$AD$4</f>
        <v>2.99822695035461</v>
      </c>
      <c r="F3" s="1">
        <f t="shared" si="0"/>
        <v>2.3333333333333335</v>
      </c>
      <c r="G3" s="1">
        <f aca="true" t="shared" si="4" ref="G3:G10">$AC$2-1*$AD$4</f>
        <v>1.6684397163120568</v>
      </c>
      <c r="H3" s="1">
        <f aca="true" t="shared" si="5" ref="H3:H10">$AC$2-2*$AD$4</f>
        <v>1.00354609929078</v>
      </c>
      <c r="I3" s="1">
        <f aca="true" t="shared" si="6" ref="I3:I10">$AC$2-3*$AD$4</f>
        <v>0.3386524822695034</v>
      </c>
      <c r="J3" t="e">
        <f>IF(A3&gt;$C$2,A3,NA())</f>
        <v>#N/A</v>
      </c>
      <c r="K3" t="e">
        <f aca="true" t="shared" si="7" ref="K3:K9">IF($A3&lt;$I$2,A3,NA())</f>
        <v>#N/A</v>
      </c>
      <c r="P3">
        <f>IF(A3&lt;A2,1,0)</f>
        <v>0</v>
      </c>
      <c r="R3">
        <f>IF(A3&gt;A2,1,0)</f>
        <v>1</v>
      </c>
      <c r="AB3" s="9"/>
      <c r="AC3" s="9"/>
      <c r="AD3" s="9"/>
      <c r="AE3" s="9"/>
      <c r="AF3" s="9"/>
      <c r="AG3" s="9"/>
    </row>
    <row r="4" spans="1:33" ht="12.75">
      <c r="A4">
        <v>3</v>
      </c>
      <c r="B4">
        <f aca="true" t="shared" si="8" ref="B4:B10">ABS(A3-A4)</f>
        <v>1</v>
      </c>
      <c r="C4" s="1">
        <f t="shared" si="1"/>
        <v>4.328014184397164</v>
      </c>
      <c r="D4" s="1">
        <f t="shared" si="2"/>
        <v>3.663120567375887</v>
      </c>
      <c r="E4" s="1">
        <f t="shared" si="3"/>
        <v>2.99822695035461</v>
      </c>
      <c r="F4" s="1">
        <f t="shared" si="0"/>
        <v>2.3333333333333335</v>
      </c>
      <c r="G4" s="1">
        <f t="shared" si="4"/>
        <v>1.6684397163120568</v>
      </c>
      <c r="H4" s="1">
        <f t="shared" si="5"/>
        <v>1.00354609929078</v>
      </c>
      <c r="I4" s="1">
        <f t="shared" si="6"/>
        <v>0.3386524822695034</v>
      </c>
      <c r="J4" t="e">
        <f aca="true" t="shared" si="9" ref="J4:J10">IF(A4&gt;$C$2,A4,NA())</f>
        <v>#N/A</v>
      </c>
      <c r="K4" t="e">
        <f t="shared" si="7"/>
        <v>#N/A</v>
      </c>
      <c r="P4">
        <f aca="true" t="shared" si="10" ref="P4:P10">IF(A4&lt;A3,1,0)</f>
        <v>0</v>
      </c>
      <c r="R4">
        <f aca="true" t="shared" si="11" ref="R4:R10">IF(A4&gt;A3,1,0)</f>
        <v>1</v>
      </c>
      <c r="T4">
        <f>COUNTIF($A2:$A4,"&lt;"&amp;$H$2)</f>
        <v>1</v>
      </c>
      <c r="U4" t="e">
        <f aca="true" t="shared" si="12" ref="U4:U9">IF($A4&lt;$F$2,IF($T4&gt;=2,$A4,NA()),NA())</f>
        <v>#N/A</v>
      </c>
      <c r="V4">
        <f>COUNTIF($A2:$A4,"&gt;"&amp;$D$2)</f>
        <v>0</v>
      </c>
      <c r="W4" t="e">
        <f aca="true" t="shared" si="13" ref="W4:W9">IF($A4&gt;$F$2,IF($V4&gt;=2,$A4,NA()),NA())</f>
        <v>#N/A</v>
      </c>
      <c r="AB4" s="9"/>
      <c r="AC4" s="9" t="str">
        <f>AF1</f>
        <v>AdjStdDev</v>
      </c>
      <c r="AD4" s="10">
        <f>AF2</f>
        <v>0.6648936170212767</v>
      </c>
      <c r="AE4" s="2"/>
      <c r="AF4" s="9"/>
      <c r="AG4" s="9"/>
    </row>
    <row r="5" spans="1:33" ht="12.75">
      <c r="A5">
        <v>4</v>
      </c>
      <c r="B5">
        <f t="shared" si="8"/>
        <v>1</v>
      </c>
      <c r="C5" s="1">
        <f t="shared" si="1"/>
        <v>4.328014184397164</v>
      </c>
      <c r="D5" s="1">
        <f t="shared" si="2"/>
        <v>3.663120567375887</v>
      </c>
      <c r="E5" s="1">
        <f t="shared" si="3"/>
        <v>2.99822695035461</v>
      </c>
      <c r="F5" s="1">
        <f t="shared" si="0"/>
        <v>2.3333333333333335</v>
      </c>
      <c r="G5" s="1">
        <f t="shared" si="4"/>
        <v>1.6684397163120568</v>
      </c>
      <c r="H5" s="1">
        <f t="shared" si="5"/>
        <v>1.00354609929078</v>
      </c>
      <c r="I5" s="1">
        <f t="shared" si="6"/>
        <v>0.3386524822695034</v>
      </c>
      <c r="J5" t="e">
        <f t="shared" si="9"/>
        <v>#N/A</v>
      </c>
      <c r="K5" t="e">
        <f t="shared" si="7"/>
        <v>#N/A</v>
      </c>
      <c r="P5">
        <f t="shared" si="10"/>
        <v>0</v>
      </c>
      <c r="R5">
        <f t="shared" si="11"/>
        <v>1</v>
      </c>
      <c r="T5">
        <f aca="true" t="shared" si="14" ref="T5:T10">COUNTIF($A3:$A5,"&lt;"&amp;$H$2)</f>
        <v>0</v>
      </c>
      <c r="U5" t="e">
        <f t="shared" si="12"/>
        <v>#N/A</v>
      </c>
      <c r="V5">
        <f aca="true" t="shared" si="15" ref="V5:V10">COUNTIF($A3:$A5,"&gt;"&amp;$D$2)</f>
        <v>1</v>
      </c>
      <c r="W5" t="e">
        <f t="shared" si="13"/>
        <v>#N/A</v>
      </c>
      <c r="AB5" s="9"/>
      <c r="AC5" s="9"/>
      <c r="AD5" s="9"/>
      <c r="AE5" s="9"/>
      <c r="AF5" s="9"/>
      <c r="AG5" s="9"/>
    </row>
    <row r="6" spans="1:33" ht="12.75">
      <c r="A6">
        <v>4</v>
      </c>
      <c r="B6">
        <f t="shared" si="8"/>
        <v>0</v>
      </c>
      <c r="C6" s="1">
        <f t="shared" si="1"/>
        <v>4.328014184397164</v>
      </c>
      <c r="D6" s="1">
        <f t="shared" si="2"/>
        <v>3.663120567375887</v>
      </c>
      <c r="E6" s="1">
        <f t="shared" si="3"/>
        <v>2.99822695035461</v>
      </c>
      <c r="F6" s="1">
        <f t="shared" si="0"/>
        <v>2.3333333333333335</v>
      </c>
      <c r="G6" s="1">
        <f t="shared" si="4"/>
        <v>1.6684397163120568</v>
      </c>
      <c r="H6" s="1">
        <f t="shared" si="5"/>
        <v>1.00354609929078</v>
      </c>
      <c r="I6" s="1">
        <f t="shared" si="6"/>
        <v>0.3386524822695034</v>
      </c>
      <c r="J6" t="e">
        <f t="shared" si="9"/>
        <v>#N/A</v>
      </c>
      <c r="K6" t="e">
        <f t="shared" si="7"/>
        <v>#N/A</v>
      </c>
      <c r="P6">
        <f t="shared" si="10"/>
        <v>0</v>
      </c>
      <c r="R6">
        <f t="shared" si="11"/>
        <v>0</v>
      </c>
      <c r="T6">
        <f t="shared" si="14"/>
        <v>0</v>
      </c>
      <c r="U6" t="e">
        <f t="shared" si="12"/>
        <v>#N/A</v>
      </c>
      <c r="V6">
        <f t="shared" si="15"/>
        <v>2</v>
      </c>
      <c r="W6">
        <f t="shared" si="13"/>
        <v>4</v>
      </c>
      <c r="X6">
        <f>COUNTIF($A2:$A6,"&lt;"&amp;$G$2)</f>
        <v>1</v>
      </c>
      <c r="Y6" t="e">
        <f>IF($A6&lt;$F$2,IF($X6&gt;=4,$A6,NA()),NA())</f>
        <v>#N/A</v>
      </c>
      <c r="Z6">
        <f>COUNTIF($A2:$A6,"&gt;"&amp;$E$2)</f>
        <v>3</v>
      </c>
      <c r="AA6" t="e">
        <f>IF($A6&gt;$F$2,IF($Z6&gt;=4,$A6,NA()),NA())</f>
        <v>#N/A</v>
      </c>
      <c r="AB6" s="9"/>
      <c r="AC6" s="9" t="s">
        <v>1</v>
      </c>
      <c r="AD6" s="10">
        <f>AC2+3*AD4</f>
        <v>4.328014184397164</v>
      </c>
      <c r="AE6" s="9"/>
      <c r="AF6" s="9"/>
      <c r="AG6" s="9"/>
    </row>
    <row r="7" spans="1:33" ht="12.75">
      <c r="A7">
        <v>3</v>
      </c>
      <c r="B7">
        <f t="shared" si="8"/>
        <v>1</v>
      </c>
      <c r="C7" s="1">
        <f t="shared" si="1"/>
        <v>4.328014184397164</v>
      </c>
      <c r="D7" s="1">
        <f t="shared" si="2"/>
        <v>3.663120567375887</v>
      </c>
      <c r="E7" s="1">
        <f t="shared" si="3"/>
        <v>2.99822695035461</v>
      </c>
      <c r="F7" s="1">
        <f t="shared" si="0"/>
        <v>2.3333333333333335</v>
      </c>
      <c r="G7" s="1">
        <f t="shared" si="4"/>
        <v>1.6684397163120568</v>
      </c>
      <c r="H7" s="1">
        <f t="shared" si="5"/>
        <v>1.00354609929078</v>
      </c>
      <c r="I7" s="1">
        <f t="shared" si="6"/>
        <v>0.3386524822695034</v>
      </c>
      <c r="J7" t="e">
        <f t="shared" si="9"/>
        <v>#N/A</v>
      </c>
      <c r="K7" t="e">
        <f t="shared" si="7"/>
        <v>#N/A</v>
      </c>
      <c r="P7">
        <f t="shared" si="10"/>
        <v>1</v>
      </c>
      <c r="Q7" t="e">
        <f>IF(SUM(P3:P7)=5,A7,NA())</f>
        <v>#N/A</v>
      </c>
      <c r="R7">
        <f t="shared" si="11"/>
        <v>0</v>
      </c>
      <c r="S7" t="e">
        <f>IF(SUM(R3:R7)=5,A7,NA())</f>
        <v>#N/A</v>
      </c>
      <c r="T7">
        <f t="shared" si="14"/>
        <v>0</v>
      </c>
      <c r="U7" t="e">
        <f t="shared" si="12"/>
        <v>#N/A</v>
      </c>
      <c r="V7">
        <f t="shared" si="15"/>
        <v>2</v>
      </c>
      <c r="W7">
        <f t="shared" si="13"/>
        <v>3</v>
      </c>
      <c r="X7">
        <f>COUNTIF($A3:$A7,"&lt;"&amp;$G$2)</f>
        <v>0</v>
      </c>
      <c r="Y7" t="e">
        <f>IF($A7&lt;$F$2,IF($X7&gt;=4,$A7,NA()),NA())</f>
        <v>#N/A</v>
      </c>
      <c r="Z7">
        <f>COUNTIF($A3:$A7,"&gt;"&amp;$E$2)</f>
        <v>4</v>
      </c>
      <c r="AA7">
        <f>IF($A7&gt;$F$2,IF($Z7&gt;=4,$A7,NA()),NA())</f>
        <v>3</v>
      </c>
      <c r="AB7" s="9"/>
      <c r="AC7" s="9" t="s">
        <v>6</v>
      </c>
      <c r="AD7" s="10">
        <f>AC2-3*AD4</f>
        <v>0.3386524822695034</v>
      </c>
      <c r="AE7" s="9"/>
      <c r="AF7" s="9"/>
      <c r="AG7" s="9"/>
    </row>
    <row r="8" spans="1:33" ht="12.75">
      <c r="A8">
        <v>2</v>
      </c>
      <c r="B8">
        <f t="shared" si="8"/>
        <v>1</v>
      </c>
      <c r="C8" s="1">
        <f t="shared" si="1"/>
        <v>4.328014184397164</v>
      </c>
      <c r="D8" s="1">
        <f t="shared" si="2"/>
        <v>3.663120567375887</v>
      </c>
      <c r="E8" s="1">
        <f t="shared" si="3"/>
        <v>2.99822695035461</v>
      </c>
      <c r="F8" s="1">
        <f t="shared" si="0"/>
        <v>2.3333333333333335</v>
      </c>
      <c r="G8" s="1">
        <f t="shared" si="4"/>
        <v>1.6684397163120568</v>
      </c>
      <c r="H8" s="1">
        <f t="shared" si="5"/>
        <v>1.00354609929078</v>
      </c>
      <c r="I8" s="1">
        <f t="shared" si="6"/>
        <v>0.3386524822695034</v>
      </c>
      <c r="J8" t="e">
        <f t="shared" si="9"/>
        <v>#N/A</v>
      </c>
      <c r="K8" t="e">
        <f t="shared" si="7"/>
        <v>#N/A</v>
      </c>
      <c r="P8">
        <f t="shared" si="10"/>
        <v>1</v>
      </c>
      <c r="Q8" t="e">
        <f>IF(SUM(P4:P8)=5,A8,NA())</f>
        <v>#N/A</v>
      </c>
      <c r="R8">
        <f t="shared" si="11"/>
        <v>0</v>
      </c>
      <c r="S8" t="e">
        <f>IF(SUM(R4:R8)=5,A8,NA())</f>
        <v>#N/A</v>
      </c>
      <c r="T8">
        <f t="shared" si="14"/>
        <v>0</v>
      </c>
      <c r="U8" t="e">
        <f t="shared" si="12"/>
        <v>#N/A</v>
      </c>
      <c r="V8">
        <f t="shared" si="15"/>
        <v>1</v>
      </c>
      <c r="W8" t="e">
        <f t="shared" si="13"/>
        <v>#N/A</v>
      </c>
      <c r="X8">
        <f>COUNTIF($A4:$A8,"&lt;"&amp;$G$2)</f>
        <v>0</v>
      </c>
      <c r="Y8" t="e">
        <f>IF($A8&lt;$F$2,IF($X8&gt;=4,$A8,NA()),NA())</f>
        <v>#N/A</v>
      </c>
      <c r="Z8">
        <f>COUNTIF($A4:$A8,"&gt;"&amp;$E$2)</f>
        <v>4</v>
      </c>
      <c r="AA8" t="e">
        <f>IF($A8&gt;$F$2,IF($Z8&gt;=4,$A8,NA()),NA())</f>
        <v>#N/A</v>
      </c>
      <c r="AB8" s="9"/>
      <c r="AC8" s="9"/>
      <c r="AD8" s="9"/>
      <c r="AE8" s="9"/>
      <c r="AF8" s="9"/>
      <c r="AG8" s="9"/>
    </row>
    <row r="9" spans="1:33" ht="12.75">
      <c r="A9">
        <v>1</v>
      </c>
      <c r="B9">
        <f t="shared" si="8"/>
        <v>1</v>
      </c>
      <c r="C9" s="1">
        <f t="shared" si="1"/>
        <v>4.328014184397164</v>
      </c>
      <c r="D9" s="1">
        <f t="shared" si="2"/>
        <v>3.663120567375887</v>
      </c>
      <c r="E9" s="1">
        <f t="shared" si="3"/>
        <v>2.99822695035461</v>
      </c>
      <c r="F9" s="1">
        <f t="shared" si="0"/>
        <v>2.3333333333333335</v>
      </c>
      <c r="G9" s="1">
        <f t="shared" si="4"/>
        <v>1.6684397163120568</v>
      </c>
      <c r="H9" s="1">
        <f t="shared" si="5"/>
        <v>1.00354609929078</v>
      </c>
      <c r="I9" s="1">
        <f t="shared" si="6"/>
        <v>0.3386524822695034</v>
      </c>
      <c r="J9" t="e">
        <f t="shared" si="9"/>
        <v>#N/A</v>
      </c>
      <c r="K9" t="e">
        <f t="shared" si="7"/>
        <v>#N/A</v>
      </c>
      <c r="P9">
        <f t="shared" si="10"/>
        <v>1</v>
      </c>
      <c r="Q9" t="e">
        <f>IF(SUM(P5:P9)=5,A9,NA())</f>
        <v>#N/A</v>
      </c>
      <c r="R9">
        <f t="shared" si="11"/>
        <v>0</v>
      </c>
      <c r="S9" t="e">
        <f>IF(SUM(R5:R9)=5,A9,NA())</f>
        <v>#N/A</v>
      </c>
      <c r="T9">
        <f t="shared" si="14"/>
        <v>1</v>
      </c>
      <c r="U9" t="e">
        <f t="shared" si="12"/>
        <v>#N/A</v>
      </c>
      <c r="V9">
        <f t="shared" si="15"/>
        <v>0</v>
      </c>
      <c r="W9" t="e">
        <f t="shared" si="13"/>
        <v>#N/A</v>
      </c>
      <c r="X9">
        <f>COUNTIF($A5:$A9,"&lt;"&amp;$G$2)</f>
        <v>1</v>
      </c>
      <c r="Y9" t="e">
        <f>IF($A9&lt;$F$2,IF($X9&gt;=4,$A9,NA()),NA())</f>
        <v>#N/A</v>
      </c>
      <c r="Z9">
        <f>COUNTIF($A5:$A9,"&gt;"&amp;$E$2)</f>
        <v>3</v>
      </c>
      <c r="AA9" t="e">
        <f>IF($A9&gt;$F$2,IF($Z9&gt;=4,$A9,NA()),NA())</f>
        <v>#N/A</v>
      </c>
      <c r="AB9" s="9"/>
      <c r="AC9" s="9"/>
      <c r="AD9" s="9"/>
      <c r="AE9" s="9"/>
      <c r="AF9" s="9"/>
      <c r="AG9" s="9"/>
    </row>
    <row r="10" spans="1:33" ht="12.75">
      <c r="A10">
        <v>1</v>
      </c>
      <c r="B10">
        <f t="shared" si="8"/>
        <v>0</v>
      </c>
      <c r="C10" s="1">
        <f t="shared" si="1"/>
        <v>4.328014184397164</v>
      </c>
      <c r="D10" s="1">
        <f t="shared" si="2"/>
        <v>3.663120567375887</v>
      </c>
      <c r="E10" s="1">
        <f t="shared" si="3"/>
        <v>2.99822695035461</v>
      </c>
      <c r="F10" s="1">
        <f t="shared" si="0"/>
        <v>2.3333333333333335</v>
      </c>
      <c r="G10" s="1">
        <f t="shared" si="4"/>
        <v>1.6684397163120568</v>
      </c>
      <c r="H10" s="1">
        <f t="shared" si="5"/>
        <v>1.00354609929078</v>
      </c>
      <c r="I10" s="1">
        <f t="shared" si="6"/>
        <v>0.3386524822695034</v>
      </c>
      <c r="J10" t="e">
        <f t="shared" si="9"/>
        <v>#N/A</v>
      </c>
      <c r="K10" t="e">
        <f>IF($A10&lt;$I$2,A10,NA())</f>
        <v>#N/A</v>
      </c>
      <c r="L10">
        <f>COUNTIF($A2:$A10,"&lt;"&amp;$AC$2)</f>
        <v>5</v>
      </c>
      <c r="M10" t="e">
        <f>IF($A10&lt;$F$2,IF($L10&gt;=9,$A10,NA()),NA())</f>
        <v>#N/A</v>
      </c>
      <c r="N10">
        <f>COUNTIF($A2:$A10,"&gt;"&amp;$AC$2)</f>
        <v>4</v>
      </c>
      <c r="O10" t="e">
        <f>IF($A10&gt;$F$2,IF($N10&gt;=9,$A10,NA()),NA())</f>
        <v>#N/A</v>
      </c>
      <c r="P10">
        <f t="shared" si="10"/>
        <v>0</v>
      </c>
      <c r="Q10" t="e">
        <f>IF(SUM(P6:P10)=5,A10,NA())</f>
        <v>#N/A</v>
      </c>
      <c r="R10">
        <f t="shared" si="11"/>
        <v>0</v>
      </c>
      <c r="S10" t="e">
        <f>IF(SUM(R6:R10)=5,A10,NA())</f>
        <v>#N/A</v>
      </c>
      <c r="T10">
        <f t="shared" si="14"/>
        <v>2</v>
      </c>
      <c r="U10">
        <f>IF($A10&lt;$F$2,IF($T10&gt;=2,$A10,NA()),NA())</f>
        <v>1</v>
      </c>
      <c r="V10">
        <f t="shared" si="15"/>
        <v>0</v>
      </c>
      <c r="W10" t="e">
        <f>IF($A10&gt;$F$2,IF($V10&gt;=2,$A10,NA()),NA())</f>
        <v>#N/A</v>
      </c>
      <c r="X10">
        <f>COUNTIF($A6:$A10,"&lt;"&amp;$G$2)</f>
        <v>2</v>
      </c>
      <c r="Y10" t="e">
        <f>IF($A10&lt;$F$2,IF($X10&gt;=4,$A10,NA()),NA())</f>
        <v>#N/A</v>
      </c>
      <c r="Z10">
        <f>COUNTIF($A6:$A10,"&gt;"&amp;$E$2)</f>
        <v>2</v>
      </c>
      <c r="AA10" t="e">
        <f>IF($A10&gt;$F$2,IF($Z10&gt;=4,$A10,NA()),NA())</f>
        <v>#N/A</v>
      </c>
      <c r="AC10" s="7"/>
      <c r="AD10" s="7"/>
      <c r="AE10" s="7"/>
      <c r="AF10" s="7"/>
      <c r="AG10" s="7"/>
    </row>
    <row r="14" spans="28:33" ht="12.75">
      <c r="AB14" s="3"/>
      <c r="AC14" s="3"/>
      <c r="AD14" s="3"/>
      <c r="AE14" s="3"/>
      <c r="AF14" s="3"/>
      <c r="AG14" s="3"/>
    </row>
    <row r="15" spans="28:33" ht="12.75">
      <c r="AB15" s="3"/>
      <c r="AC15" s="3"/>
      <c r="AD15" s="3"/>
      <c r="AE15" s="3"/>
      <c r="AF15" s="3"/>
      <c r="AG15" s="3"/>
    </row>
    <row r="16" spans="28:33" ht="12.75">
      <c r="AB16" s="3"/>
      <c r="AC16" s="3"/>
      <c r="AD16" s="3"/>
      <c r="AE16" s="3"/>
      <c r="AF16" s="3"/>
      <c r="AG16" s="3"/>
    </row>
    <row r="17" spans="28:33" ht="12.75">
      <c r="AB17" s="3"/>
      <c r="AC17" s="3"/>
      <c r="AD17" s="3"/>
      <c r="AE17" s="3"/>
      <c r="AF17" s="3"/>
      <c r="AG17" s="3"/>
    </row>
    <row r="18" spans="28:33" ht="12.75">
      <c r="AB18" s="3"/>
      <c r="AC18" s="3"/>
      <c r="AD18" s="3"/>
      <c r="AE18" s="3"/>
      <c r="AF18" s="3"/>
      <c r="AG18" s="3"/>
    </row>
    <row r="19" spans="28:33" ht="12.75">
      <c r="AB19" s="3"/>
      <c r="AC19" s="3"/>
      <c r="AD19" s="3"/>
      <c r="AE19" s="3"/>
      <c r="AF19" s="3"/>
      <c r="AG19" s="3"/>
    </row>
    <row r="20" spans="28:33" ht="12.75">
      <c r="AB20" s="3"/>
      <c r="AC20" s="3"/>
      <c r="AD20" s="3"/>
      <c r="AE20" s="3"/>
      <c r="AF20" s="3"/>
      <c r="AG20" s="3"/>
    </row>
    <row r="21" spans="28:33" ht="12.75">
      <c r="AB21" s="3"/>
      <c r="AC21" s="3"/>
      <c r="AD21" s="3"/>
      <c r="AE21" s="3"/>
      <c r="AF21" s="3"/>
      <c r="AG21" s="3"/>
    </row>
    <row r="22" spans="28:33" ht="12.75">
      <c r="AB22" s="3"/>
      <c r="AC22" s="3"/>
      <c r="AD22" s="3"/>
      <c r="AE22" s="3"/>
      <c r="AF22" s="3"/>
      <c r="AG22" s="3"/>
    </row>
    <row r="23" spans="28:33" ht="12.75">
      <c r="AB23" s="3"/>
      <c r="AC23" s="3"/>
      <c r="AD23" s="3"/>
      <c r="AE23" s="3"/>
      <c r="AF23" s="3"/>
      <c r="AG23" s="3"/>
    </row>
  </sheetData>
  <sheetProtection password="CA25" sheet="1" objects="1" scenarios="1" insertRows="0"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5:C5"/>
  <sheetViews>
    <sheetView zoomScalePageLayoutView="0" workbookViewId="0" topLeftCell="A1">
      <selection activeCell="M31" sqref="M31"/>
    </sheetView>
  </sheetViews>
  <sheetFormatPr defaultColWidth="9.140625" defaultRowHeight="12.75"/>
  <sheetData>
    <row r="5" ht="15">
      <c r="C5" s="12"/>
    </row>
  </sheetData>
  <sheetProtection/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Word.Document.8" shapeId="3141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8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9.57421875" style="0" bestFit="1" customWidth="1"/>
  </cols>
  <sheetData>
    <row r="1" s="11" customFormat="1" ht="25.5">
      <c r="A1" s="4" t="s">
        <v>19</v>
      </c>
    </row>
    <row r="2" ht="12.75">
      <c r="A2" s="5" t="s">
        <v>23</v>
      </c>
    </row>
    <row r="3" ht="12.75">
      <c r="A3" s="5" t="s">
        <v>24</v>
      </c>
    </row>
    <row r="4" ht="12.75">
      <c r="A4" s="5" t="s">
        <v>25</v>
      </c>
    </row>
    <row r="5" ht="12.75">
      <c r="A5" s="5" t="s">
        <v>26</v>
      </c>
    </row>
    <row r="6" ht="12.75">
      <c r="A6" s="5" t="s">
        <v>27</v>
      </c>
    </row>
    <row r="7" ht="12.75">
      <c r="A7" s="5" t="s">
        <v>28</v>
      </c>
    </row>
    <row r="8" ht="12.75">
      <c r="A8" s="5" t="s">
        <v>29</v>
      </c>
    </row>
    <row r="9" ht="12.75">
      <c r="A9" s="5" t="s">
        <v>30</v>
      </c>
    </row>
    <row r="10" ht="12.75">
      <c r="A10" s="5" t="s">
        <v>31</v>
      </c>
    </row>
    <row r="11" ht="12.75">
      <c r="A11" s="5" t="s">
        <v>32</v>
      </c>
    </row>
    <row r="12" ht="12.75">
      <c r="A12" s="5" t="s">
        <v>33</v>
      </c>
    </row>
    <row r="13" ht="12.75">
      <c r="A13" s="5" t="s">
        <v>34</v>
      </c>
    </row>
    <row r="14" ht="12.75">
      <c r="A14" s="5" t="s">
        <v>35</v>
      </c>
    </row>
    <row r="15" ht="12.75">
      <c r="A15" s="5" t="s">
        <v>36</v>
      </c>
    </row>
    <row r="16" ht="12.75">
      <c r="A16" s="5" t="s">
        <v>37</v>
      </c>
    </row>
    <row r="17" ht="12.75">
      <c r="A17" s="5" t="s">
        <v>38</v>
      </c>
    </row>
    <row r="18" ht="12.75">
      <c r="A18" s="5" t="s">
        <v>39</v>
      </c>
    </row>
    <row r="19" ht="12.75">
      <c r="A19" s="5" t="s">
        <v>40</v>
      </c>
    </row>
    <row r="20" ht="12.75">
      <c r="A20" s="5" t="s">
        <v>41</v>
      </c>
    </row>
    <row r="21" ht="12.75">
      <c r="A21" s="5" t="s">
        <v>42</v>
      </c>
    </row>
    <row r="22" ht="12.75">
      <c r="A22" s="5" t="s">
        <v>43</v>
      </c>
    </row>
    <row r="23" ht="12.75">
      <c r="A23" s="5" t="s">
        <v>44</v>
      </c>
    </row>
    <row r="24" ht="12.75">
      <c r="A24" s="5" t="s">
        <v>45</v>
      </c>
    </row>
    <row r="25" ht="12.75">
      <c r="A25" s="5" t="s">
        <v>46</v>
      </c>
    </row>
    <row r="26" ht="12.75">
      <c r="A26" s="5" t="s">
        <v>47</v>
      </c>
    </row>
    <row r="27" ht="12.75">
      <c r="A27" s="5" t="s">
        <v>48</v>
      </c>
    </row>
    <row r="28" ht="12.75">
      <c r="A28" s="5" t="s">
        <v>49</v>
      </c>
    </row>
    <row r="29" ht="12.75">
      <c r="A29" s="5" t="s">
        <v>50</v>
      </c>
    </row>
    <row r="30" ht="12.75">
      <c r="A30" s="5" t="s">
        <v>51</v>
      </c>
    </row>
    <row r="31" ht="12.75">
      <c r="A31" s="5" t="s">
        <v>52</v>
      </c>
    </row>
    <row r="32" ht="12.75">
      <c r="A32" s="5" t="s">
        <v>53</v>
      </c>
    </row>
    <row r="33" ht="12.75">
      <c r="A33" s="5" t="s">
        <v>54</v>
      </c>
    </row>
    <row r="34" ht="12.75">
      <c r="A34" s="5" t="s">
        <v>55</v>
      </c>
    </row>
    <row r="35" ht="12.75">
      <c r="A35" s="5" t="s">
        <v>56</v>
      </c>
    </row>
    <row r="36" ht="12.75">
      <c r="A36" s="5" t="s">
        <v>57</v>
      </c>
    </row>
    <row r="37" ht="12.75">
      <c r="A37" s="5" t="s">
        <v>58</v>
      </c>
    </row>
    <row r="38" ht="12.75">
      <c r="A38" s="5" t="s">
        <v>59</v>
      </c>
    </row>
    <row r="39" ht="12.75">
      <c r="A39" s="5" t="s">
        <v>60</v>
      </c>
    </row>
    <row r="40" ht="12.75">
      <c r="A40" s="5" t="s">
        <v>61</v>
      </c>
    </row>
    <row r="41" ht="12.75">
      <c r="A41" s="5" t="s">
        <v>62</v>
      </c>
    </row>
    <row r="42" ht="12.75">
      <c r="A42" s="5" t="s">
        <v>63</v>
      </c>
    </row>
    <row r="43" ht="12.75">
      <c r="A43" s="5" t="s">
        <v>64</v>
      </c>
    </row>
    <row r="44" ht="12.75">
      <c r="A44" s="5" t="s">
        <v>65</v>
      </c>
    </row>
    <row r="45" ht="12.75">
      <c r="A45" s="5" t="s">
        <v>66</v>
      </c>
    </row>
    <row r="46" ht="12.75">
      <c r="A46" s="5" t="s">
        <v>67</v>
      </c>
    </row>
    <row r="47" ht="12.75">
      <c r="A47" s="5" t="s">
        <v>68</v>
      </c>
    </row>
    <row r="48" ht="12.75">
      <c r="A48" s="5" t="s">
        <v>69</v>
      </c>
    </row>
    <row r="49" ht="12.75">
      <c r="A49" s="5" t="s">
        <v>70</v>
      </c>
    </row>
    <row r="50" ht="12.75">
      <c r="A50" s="5" t="s">
        <v>71</v>
      </c>
    </row>
    <row r="51" ht="12.75">
      <c r="A51" s="5" t="s">
        <v>72</v>
      </c>
    </row>
    <row r="52" ht="12.75">
      <c r="A52" s="5" t="s">
        <v>73</v>
      </c>
    </row>
    <row r="53" ht="12.75">
      <c r="A53" s="5" t="s">
        <v>74</v>
      </c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Control Chart</Application>
  <DocSecurity>0</DocSecurity>
  <Template/>
  <Manager/>
  <Company>Great Ormond Street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Chart Version 1.4.2 Release</dc:title>
  <dc:subject/>
  <dc:creator>Ralph Smith</dc:creator>
  <cp:keywords/>
  <dc:description>A simple objective method for demonstrating fluctuation in seizure frequency and evaluating effectiveness of drug interventions in refractory childhood epilepsy - Suresh Pujar et al.</dc:description>
  <cp:lastModifiedBy>msmith1</cp:lastModifiedBy>
  <cp:lastPrinted>2009-05-18T11:46:55Z</cp:lastPrinted>
  <dcterms:created xsi:type="dcterms:W3CDTF">2009-05-13T14:56:32Z</dcterms:created>
  <dcterms:modified xsi:type="dcterms:W3CDTF">2010-05-14T11:37:23Z</dcterms:modified>
  <cp:category/>
  <cp:version/>
  <cp:contentType/>
  <cp:contentStatus/>
  <cp:revision>1</cp:revision>
</cp:coreProperties>
</file>